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365ucr-my.sharepoint.com/personal/lpnguyen_ucr_edu/Documents/Working File/"/>
    </mc:Choice>
  </mc:AlternateContent>
  <xr:revisionPtr revIDLastSave="0" documentId="8_{D00B0A29-DA9A-4FD5-B905-485DB16F59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B21" i="2"/>
  <c r="B23" i="2"/>
  <c r="B24" i="2"/>
  <c r="B25" i="2"/>
  <c r="B26" i="2"/>
  <c r="B27" i="2"/>
  <c r="B28" i="2"/>
  <c r="D14" i="2"/>
  <c r="D15" i="2"/>
  <c r="D23" i="2"/>
  <c r="D22" i="2"/>
  <c r="D24" i="2"/>
  <c r="D26" i="2"/>
  <c r="D11" i="2"/>
  <c r="D12" i="2"/>
  <c r="D13" i="2"/>
  <c r="B3" i="2"/>
  <c r="B5" i="2"/>
  <c r="B6" i="2"/>
  <c r="B7" i="2"/>
  <c r="B10" i="2"/>
  <c r="B14" i="2"/>
  <c r="B13" i="2"/>
  <c r="G4" i="2"/>
  <c r="G5" i="2"/>
  <c r="G6" i="2"/>
  <c r="G7" i="2"/>
  <c r="G8" i="2"/>
  <c r="I6" i="2"/>
  <c r="D23" i="1"/>
  <c r="D12" i="1"/>
  <c r="D17" i="1"/>
  <c r="D20" i="1"/>
  <c r="D21" i="1"/>
  <c r="D24" i="1"/>
  <c r="D26" i="1"/>
  <c r="B12" i="1"/>
  <c r="B17" i="1"/>
  <c r="B19" i="1"/>
  <c r="B20" i="1"/>
  <c r="B21" i="1"/>
  <c r="B23" i="1"/>
  <c r="D33" i="1"/>
  <c r="D34" i="1"/>
  <c r="D35" i="1"/>
  <c r="D36" i="1"/>
  <c r="B24" i="1"/>
  <c r="B26" i="1"/>
  <c r="B33" i="1"/>
  <c r="B34" i="1"/>
  <c r="B35" i="1"/>
  <c r="B36" i="1"/>
</calcChain>
</file>

<file path=xl/sharedStrings.xml><?xml version="1.0" encoding="utf-8"?>
<sst xmlns="http://schemas.openxmlformats.org/spreadsheetml/2006/main" count="68" uniqueCount="52">
  <si>
    <t>Indirect Cost Calculation Worksheet</t>
  </si>
  <si>
    <t>Example</t>
  </si>
  <si>
    <t xml:space="preserve"> </t>
  </si>
  <si>
    <t>Important Notes regarding Indirect Costs:</t>
  </si>
  <si>
    <t>Fund/Activity Total Balance</t>
  </si>
  <si>
    <t>Subtotal</t>
  </si>
  <si>
    <t>Less BC 21</t>
  </si>
  <si>
    <t>Less BC 60</t>
  </si>
  <si>
    <t>Less BC 66</t>
  </si>
  <si>
    <t>Subtotal of Fund/Activity Balance + Encumbrance</t>
  </si>
  <si>
    <t xml:space="preserve">Subtotal </t>
  </si>
  <si>
    <t>Direct Cost Subtotal</t>
  </si>
  <si>
    <t>Indirect Cost Subtotal</t>
  </si>
  <si>
    <t>Outstanding IDC for current period not yet posted</t>
  </si>
  <si>
    <t>Outstanding expenses for current period not yet posted</t>
  </si>
  <si>
    <t>Project IDC amount needed</t>
  </si>
  <si>
    <t xml:space="preserve">In calculating the indirect cost allowable for a particular grant, note that indirect costs may vary from Sponsor to Sponsor.   </t>
  </si>
  <si>
    <t>Indirect Costs on a Modified Total Direct Costs (MTDC) excludes Graduate Student Researcher Partial Fee Remission and Insurance (BC21),  Equipment over $5K (BC60), and Subcontracts in excess of $25K (BC66).</t>
  </si>
  <si>
    <t>Indirect Cost Calculation</t>
  </si>
  <si>
    <t>Check and Balance</t>
  </si>
  <si>
    <t>Direct Cost Subtotal + BC exclusions</t>
  </si>
  <si>
    <t>Less other BC exclusions</t>
  </si>
  <si>
    <t>Encumbrances (if any)</t>
  </si>
  <si>
    <t>Input Your Information Below</t>
  </si>
  <si>
    <t>The following worksheet will automatically calculate the amount needed in Indirect Cost (BC80).</t>
  </si>
  <si>
    <t>Using the YTD Inception to Date report, input your information in the yellow boxes below.</t>
  </si>
  <si>
    <t>Enter current F&amp;A rate</t>
  </si>
  <si>
    <t>--------------------------------------------------------------------------------------</t>
  </si>
  <si>
    <t>BC80 Subtotal on ITD report</t>
  </si>
  <si>
    <t>Variance* (see notes below)</t>
  </si>
  <si>
    <r>
      <t>*</t>
    </r>
    <r>
      <rPr>
        <i/>
        <sz val="10"/>
        <rFont val="Arial"/>
        <family val="2"/>
      </rPr>
      <t>If negative, process BEA to move funds from Direct Cost function (e.g., 44, 62, etc) to BC80</t>
    </r>
  </si>
  <si>
    <t>*If positive, process BEA to move froms from BC80 to Direct Cost function (e.g., 44, 62, etc)</t>
  </si>
  <si>
    <t>Fund/activity total balance</t>
  </si>
  <si>
    <t>Encumbrances</t>
  </si>
  <si>
    <t>Less exclusion BC</t>
  </si>
  <si>
    <t>Direct Cost</t>
  </si>
  <si>
    <t>Indirect Cost</t>
  </si>
  <si>
    <t>pending SCT</t>
  </si>
  <si>
    <t>pending IDC</t>
  </si>
  <si>
    <t>Direct cost</t>
  </si>
  <si>
    <t>Double-check:</t>
  </si>
  <si>
    <t>BC80 sub on ITD</t>
  </si>
  <si>
    <t>Projected IDC</t>
  </si>
  <si>
    <t>Variance</t>
  </si>
  <si>
    <t>less excluded BC</t>
  </si>
  <si>
    <t>IDC</t>
  </si>
  <si>
    <t>Budget Total</t>
  </si>
  <si>
    <t>BC60 Budget</t>
  </si>
  <si>
    <t>Add to BC60 Budget</t>
  </si>
  <si>
    <t>DC</t>
  </si>
  <si>
    <t>Add BC60</t>
  </si>
  <si>
    <t>Subtotal pending IDC + BC80 on ITD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</si>
</sst>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6" formatCode="0.000"/>
    <numFmt numFmtId="169" formatCode="0.0"/>
    <numFmt numFmtId="171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7030A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rgb="FFE4CCF8"/>
      </patternFill>
    </fill>
    <fill>
      <patternFill patternType="solid">
        <fgColor rgb="FF00CC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9" xfId="0" applyFont="1" applyBorder="1" applyProtection="1"/>
    <xf numFmtId="0" fontId="4" fillId="0" borderId="9" xfId="0" applyFont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Protection="1"/>
    <xf numFmtId="44" fontId="3" fillId="0" borderId="9" xfId="1" applyFont="1" applyBorder="1" applyAlignment="1" applyProtection="1">
      <alignment horizontal="center"/>
    </xf>
    <xf numFmtId="44" fontId="3" fillId="5" borderId="9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/>
    <xf numFmtId="0" fontId="3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44" fontId="3" fillId="0" borderId="0" xfId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left" vertical="center" wrapText="1"/>
    </xf>
    <xf numFmtId="44" fontId="8" fillId="0" borderId="0" xfId="1" applyFont="1" applyFill="1" applyBorder="1" applyAlignment="1" applyProtection="1">
      <alignment horizontal="center"/>
    </xf>
    <xf numFmtId="0" fontId="7" fillId="0" borderId="0" xfId="0" applyFont="1"/>
    <xf numFmtId="0" fontId="3" fillId="4" borderId="3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/>
    </xf>
    <xf numFmtId="0" fontId="4" fillId="2" borderId="4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</xf>
    <xf numFmtId="0" fontId="4" fillId="2" borderId="9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3" fillId="0" borderId="8" xfId="0" applyFont="1" applyBorder="1" applyAlignment="1" applyProtection="1">
      <alignment horizontal="left" wrapText="1"/>
    </xf>
    <xf numFmtId="0" fontId="5" fillId="3" borderId="10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44" fontId="3" fillId="5" borderId="9" xfId="1" applyFont="1" applyFill="1" applyBorder="1" applyAlignment="1" applyProtection="1">
      <alignment horizontal="center"/>
      <protection locked="0"/>
    </xf>
    <xf numFmtId="44" fontId="4" fillId="0" borderId="0" xfId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4" fillId="8" borderId="9" xfId="0" applyFont="1" applyFill="1" applyBorder="1" applyProtection="1"/>
    <xf numFmtId="44" fontId="4" fillId="8" borderId="9" xfId="1" applyFont="1" applyFill="1" applyBorder="1" applyAlignment="1" applyProtection="1">
      <alignment horizontal="center"/>
    </xf>
    <xf numFmtId="0" fontId="4" fillId="9" borderId="9" xfId="0" applyFont="1" applyFill="1" applyBorder="1" applyProtection="1"/>
    <xf numFmtId="0" fontId="4" fillId="0" borderId="0" xfId="0" applyFont="1" applyFill="1" applyBorder="1" applyProtection="1"/>
    <xf numFmtId="0" fontId="0" fillId="0" borderId="0" xfId="0" applyFont="1" applyFill="1"/>
    <xf numFmtId="0" fontId="8" fillId="0" borderId="0" xfId="0" applyFont="1" applyBorder="1" applyProtection="1"/>
    <xf numFmtId="44" fontId="4" fillId="8" borderId="9" xfId="1" applyFont="1" applyFill="1" applyBorder="1" applyProtection="1"/>
    <xf numFmtId="44" fontId="3" fillId="5" borderId="0" xfId="1" applyFont="1" applyFill="1" applyBorder="1" applyAlignment="1" applyProtection="1">
      <alignment horizontal="center"/>
    </xf>
    <xf numFmtId="44" fontId="4" fillId="9" borderId="9" xfId="1" applyFont="1" applyFill="1" applyBorder="1" applyProtection="1"/>
    <xf numFmtId="2" fontId="7" fillId="0" borderId="0" xfId="0" applyNumberFormat="1" applyFont="1"/>
    <xf numFmtId="2" fontId="0" fillId="0" borderId="0" xfId="0" applyNumberFormat="1"/>
    <xf numFmtId="44" fontId="0" fillId="0" borderId="0" xfId="1" applyFont="1"/>
    <xf numFmtId="44" fontId="7" fillId="0" borderId="0" xfId="1" applyFont="1"/>
    <xf numFmtId="44" fontId="0" fillId="0" borderId="0" xfId="0" applyNumberFormat="1"/>
    <xf numFmtId="0" fontId="0" fillId="0" borderId="2" xfId="0" applyBorder="1"/>
    <xf numFmtId="43" fontId="0" fillId="0" borderId="0" xfId="2" applyFont="1"/>
    <xf numFmtId="43" fontId="0" fillId="0" borderId="2" xfId="2" applyFont="1" applyBorder="1"/>
    <xf numFmtId="44" fontId="0" fillId="5" borderId="0" xfId="0" applyNumberFormat="1" applyFill="1"/>
    <xf numFmtId="43" fontId="0" fillId="5" borderId="0" xfId="0" applyNumberFormat="1" applyFill="1"/>
    <xf numFmtId="44" fontId="0" fillId="10" borderId="0" xfId="1" applyFont="1" applyFill="1"/>
    <xf numFmtId="0" fontId="0" fillId="10" borderId="0" xfId="0" applyFill="1"/>
    <xf numFmtId="44" fontId="0" fillId="7" borderId="0" xfId="1" applyFont="1" applyFill="1"/>
    <xf numFmtId="44" fontId="7" fillId="11" borderId="0" xfId="1" applyFont="1" applyFill="1"/>
    <xf numFmtId="44" fontId="0" fillId="11" borderId="0" xfId="1" applyFont="1" applyFill="1"/>
    <xf numFmtId="44" fontId="0" fillId="12" borderId="0" xfId="1" applyFont="1" applyFill="1"/>
    <xf numFmtId="2" fontId="0" fillId="12" borderId="0" xfId="0" applyNumberFormat="1" applyFill="1"/>
    <xf numFmtId="2" fontId="7" fillId="12" borderId="0" xfId="0" applyNumberFormat="1" applyFont="1" applyFill="1"/>
    <xf numFmtId="44" fontId="7" fillId="13" borderId="0" xfId="0" applyNumberFormat="1" applyFont="1" applyFill="1"/>
    <xf numFmtId="44" fontId="0" fillId="13" borderId="0" xfId="1" applyFont="1" applyFill="1"/>
    <xf numFmtId="169" fontId="7" fillId="5" borderId="9" xfId="3" applyNumberFormat="1" applyFont="1" applyFill="1" applyBorder="1" applyProtection="1"/>
    <xf numFmtId="0" fontId="0" fillId="7" borderId="0" xfId="0" quotePrefix="1" applyFont="1" applyFill="1" applyProtection="1"/>
    <xf numFmtId="166" fontId="9" fillId="7" borderId="9" xfId="3" applyNumberFormat="1" applyFont="1" applyFill="1" applyBorder="1" applyProtection="1"/>
    <xf numFmtId="0" fontId="2" fillId="6" borderId="1" xfId="0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2" xfId="0" applyFill="1" applyBorder="1" applyProtection="1">
      <protection locked="0"/>
    </xf>
    <xf numFmtId="171" fontId="7" fillId="5" borderId="9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44" fontId="3" fillId="5" borderId="0" xfId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Fill="1" applyBorder="1" applyAlignment="1" applyProtection="1">
      <protection locked="0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CC99"/>
      <color rgb="FF009999"/>
      <color rgb="FF00FFCC"/>
      <color rgb="FFE4CCF8"/>
      <color rgb="FFD6B2F4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17</xdr:col>
      <xdr:colOff>228600</xdr:colOff>
      <xdr:row>38</xdr:row>
      <xdr:rowOff>10358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91DB2B-1E3C-4A7B-9DBE-D392E9231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2020" y="1828800"/>
          <a:ext cx="7962900" cy="5130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6"/>
  <sheetViews>
    <sheetView tabSelected="1" topLeftCell="A4" workbookViewId="0">
      <selection activeCell="H19" sqref="H19"/>
    </sheetView>
  </sheetViews>
  <sheetFormatPr defaultRowHeight="14.4" x14ac:dyDescent="0.3"/>
  <cols>
    <col min="1" max="1" width="58" style="54" bestFit="1" customWidth="1"/>
    <col min="2" max="2" width="18.77734375" style="54" customWidth="1"/>
    <col min="3" max="3" width="1.44140625" style="98" customWidth="1"/>
    <col min="4" max="4" width="18.77734375" style="54" customWidth="1"/>
    <col min="5" max="5" width="11.109375" style="54" bestFit="1" customWidth="1"/>
    <col min="6" max="16384" width="8.88671875" style="54"/>
  </cols>
  <sheetData>
    <row r="1" spans="1:4" ht="22.8" x14ac:dyDescent="0.4">
      <c r="A1" s="87" t="s">
        <v>0</v>
      </c>
      <c r="B1" s="88"/>
      <c r="C1" s="89"/>
      <c r="D1" s="88"/>
    </row>
    <row r="2" spans="1:4" x14ac:dyDescent="0.3">
      <c r="A2" s="90"/>
      <c r="B2" s="90"/>
      <c r="C2" s="90"/>
      <c r="D2" s="90"/>
    </row>
    <row r="3" spans="1:4" x14ac:dyDescent="0.3">
      <c r="A3" s="88"/>
      <c r="B3" s="89"/>
      <c r="C3" s="89"/>
      <c r="D3" s="89"/>
    </row>
    <row r="4" spans="1:4" ht="44.25" customHeight="1" x14ac:dyDescent="0.3">
      <c r="A4" s="40" t="s">
        <v>24</v>
      </c>
      <c r="B4" s="41"/>
      <c r="C4" s="41"/>
      <c r="D4" s="42"/>
    </row>
    <row r="5" spans="1:4" ht="29.25" customHeight="1" x14ac:dyDescent="0.3">
      <c r="A5" s="43" t="s">
        <v>25</v>
      </c>
      <c r="B5" s="44"/>
      <c r="C5" s="44"/>
      <c r="D5" s="45"/>
    </row>
    <row r="6" spans="1:4" x14ac:dyDescent="0.3">
      <c r="A6" s="46"/>
      <c r="B6" s="47"/>
      <c r="C6" s="47"/>
      <c r="D6" s="48"/>
    </row>
    <row r="7" spans="1:4" ht="15" customHeight="1" x14ac:dyDescent="0.3">
      <c r="A7" s="31" t="s">
        <v>18</v>
      </c>
      <c r="B7" s="32"/>
      <c r="C7" s="11"/>
      <c r="D7" s="35" t="s">
        <v>23</v>
      </c>
    </row>
    <row r="8" spans="1:4" x14ac:dyDescent="0.3">
      <c r="A8" s="33"/>
      <c r="B8" s="34"/>
      <c r="C8" s="11"/>
      <c r="D8" s="36"/>
    </row>
    <row r="9" spans="1:4" x14ac:dyDescent="0.3">
      <c r="A9" s="1"/>
      <c r="B9" s="2" t="s">
        <v>1</v>
      </c>
      <c r="C9" s="12"/>
      <c r="D9" s="17"/>
    </row>
    <row r="10" spans="1:4" x14ac:dyDescent="0.3">
      <c r="A10" s="1" t="s">
        <v>4</v>
      </c>
      <c r="B10" s="8">
        <v>56789.35</v>
      </c>
      <c r="C10" s="13"/>
      <c r="D10" s="52">
        <v>0</v>
      </c>
    </row>
    <row r="11" spans="1:4" x14ac:dyDescent="0.3">
      <c r="A11" s="1" t="s">
        <v>22</v>
      </c>
      <c r="B11" s="8">
        <v>1514.79</v>
      </c>
      <c r="C11" s="13"/>
      <c r="D11" s="52">
        <v>0</v>
      </c>
    </row>
    <row r="12" spans="1:4" x14ac:dyDescent="0.3">
      <c r="A12" s="55" t="s">
        <v>9</v>
      </c>
      <c r="B12" s="56">
        <f>B10+B11</f>
        <v>58304.14</v>
      </c>
      <c r="C12" s="53"/>
      <c r="D12" s="56">
        <f>D10+D11</f>
        <v>0</v>
      </c>
    </row>
    <row r="13" spans="1:4" x14ac:dyDescent="0.3">
      <c r="A13" s="1" t="s">
        <v>6</v>
      </c>
      <c r="B13" s="8">
        <v>0</v>
      </c>
      <c r="C13" s="13"/>
      <c r="D13" s="52">
        <v>0</v>
      </c>
    </row>
    <row r="14" spans="1:4" x14ac:dyDescent="0.3">
      <c r="A14" s="1" t="s">
        <v>7</v>
      </c>
      <c r="B14" s="8">
        <v>1000</v>
      </c>
      <c r="C14" s="13"/>
      <c r="D14" s="52">
        <v>0</v>
      </c>
    </row>
    <row r="15" spans="1:4" x14ac:dyDescent="0.3">
      <c r="A15" s="1" t="s">
        <v>8</v>
      </c>
      <c r="B15" s="8">
        <v>0</v>
      </c>
      <c r="C15" s="13"/>
      <c r="D15" s="52">
        <v>0</v>
      </c>
    </row>
    <row r="16" spans="1:4" x14ac:dyDescent="0.3">
      <c r="A16" s="1" t="s">
        <v>21</v>
      </c>
      <c r="B16" s="8">
        <v>0</v>
      </c>
      <c r="C16" s="13"/>
      <c r="D16" s="52">
        <v>0</v>
      </c>
    </row>
    <row r="17" spans="1:4" x14ac:dyDescent="0.3">
      <c r="A17" s="55" t="s">
        <v>10</v>
      </c>
      <c r="B17" s="61">
        <f>B12-SUM(B13:B16)</f>
        <v>57304.14</v>
      </c>
      <c r="C17" s="13"/>
      <c r="D17" s="61">
        <f>D12-SUM(D13:D16)</f>
        <v>0</v>
      </c>
    </row>
    <row r="18" spans="1:4" s="92" customFormat="1" x14ac:dyDescent="0.3">
      <c r="A18" s="1" t="s">
        <v>26</v>
      </c>
      <c r="B18" s="84">
        <v>10</v>
      </c>
      <c r="C18" s="20"/>
      <c r="D18" s="91">
        <v>0</v>
      </c>
    </row>
    <row r="19" spans="1:4" s="92" customFormat="1" x14ac:dyDescent="0.3">
      <c r="A19" s="85" t="s">
        <v>27</v>
      </c>
      <c r="B19" s="86">
        <f>1+(B18/100)</f>
        <v>1.1000000000000001</v>
      </c>
      <c r="C19" s="20"/>
      <c r="D19" s="86">
        <f>1+(D18/100)</f>
        <v>1</v>
      </c>
    </row>
    <row r="20" spans="1:4" x14ac:dyDescent="0.3">
      <c r="A20" s="55" t="s">
        <v>11</v>
      </c>
      <c r="B20" s="56">
        <f>B17/B19</f>
        <v>52094.672727272722</v>
      </c>
      <c r="C20" s="13"/>
      <c r="D20" s="56">
        <f>D17/D19</f>
        <v>0</v>
      </c>
    </row>
    <row r="21" spans="1:4" x14ac:dyDescent="0.3">
      <c r="A21" s="55" t="s">
        <v>12</v>
      </c>
      <c r="B21" s="61">
        <f>B20*(B18/100)</f>
        <v>5209.4672727272728</v>
      </c>
      <c r="C21" s="13"/>
      <c r="D21" s="61">
        <f>D20*(D18/100)</f>
        <v>0</v>
      </c>
    </row>
    <row r="22" spans="1:4" x14ac:dyDescent="0.3">
      <c r="A22" s="1" t="s">
        <v>14</v>
      </c>
      <c r="B22" s="8">
        <v>5771.56</v>
      </c>
      <c r="C22" s="13"/>
      <c r="D22" s="52">
        <v>0</v>
      </c>
    </row>
    <row r="23" spans="1:4" x14ac:dyDescent="0.3">
      <c r="A23" s="55" t="s">
        <v>13</v>
      </c>
      <c r="B23" s="61">
        <f>B22*(B18/100)</f>
        <v>577.15600000000006</v>
      </c>
      <c r="C23" s="13"/>
      <c r="D23" s="61">
        <f>D22*(D18/100)</f>
        <v>0</v>
      </c>
    </row>
    <row r="24" spans="1:4" x14ac:dyDescent="0.3">
      <c r="A24" s="57" t="s">
        <v>15</v>
      </c>
      <c r="B24" s="63">
        <f>B21+B23</f>
        <v>5786.6232727272727</v>
      </c>
      <c r="C24" s="14"/>
      <c r="D24" s="63">
        <f>D21+D23</f>
        <v>0</v>
      </c>
    </row>
    <row r="25" spans="1:4" s="95" customFormat="1" x14ac:dyDescent="0.3">
      <c r="A25" s="11" t="s">
        <v>28</v>
      </c>
      <c r="B25" s="62">
        <v>5300.36</v>
      </c>
      <c r="C25" s="15"/>
      <c r="D25" s="94">
        <v>0</v>
      </c>
    </row>
    <row r="26" spans="1:4" x14ac:dyDescent="0.3">
      <c r="A26" s="57" t="s">
        <v>29</v>
      </c>
      <c r="B26" s="63">
        <f>B25-B24</f>
        <v>-486.26327272727303</v>
      </c>
      <c r="C26" s="14"/>
      <c r="D26" s="63">
        <f>D25-D24</f>
        <v>0</v>
      </c>
    </row>
    <row r="27" spans="1:4" s="96" customFormat="1" x14ac:dyDescent="0.3">
      <c r="A27" s="58" t="s">
        <v>30</v>
      </c>
      <c r="B27" s="14"/>
      <c r="C27" s="14"/>
      <c r="D27" s="93"/>
    </row>
    <row r="28" spans="1:4" x14ac:dyDescent="0.3">
      <c r="A28" s="60" t="s">
        <v>31</v>
      </c>
      <c r="B28" s="4"/>
      <c r="C28" s="9"/>
      <c r="D28" s="97"/>
    </row>
    <row r="29" spans="1:4" x14ac:dyDescent="0.3">
      <c r="A29" s="3" t="s">
        <v>2</v>
      </c>
      <c r="B29" s="4"/>
      <c r="C29" s="9"/>
      <c r="D29" s="97"/>
    </row>
    <row r="30" spans="1:4" x14ac:dyDescent="0.3">
      <c r="A30" s="38" t="s">
        <v>19</v>
      </c>
      <c r="B30" s="39"/>
      <c r="C30" s="11"/>
      <c r="D30" s="37" t="s">
        <v>23</v>
      </c>
    </row>
    <row r="31" spans="1:4" x14ac:dyDescent="0.3">
      <c r="A31" s="38"/>
      <c r="B31" s="39"/>
      <c r="C31" s="11"/>
      <c r="D31" s="37"/>
    </row>
    <row r="32" spans="1:4" x14ac:dyDescent="0.3">
      <c r="A32" s="1"/>
      <c r="B32" s="2" t="s">
        <v>1</v>
      </c>
      <c r="C32" s="12"/>
      <c r="D32" s="18"/>
    </row>
    <row r="33" spans="1:4" x14ac:dyDescent="0.3">
      <c r="A33" s="1" t="s">
        <v>20</v>
      </c>
      <c r="B33" s="7">
        <f>B20+SUM(B13:B16)</f>
        <v>53094.672727272722</v>
      </c>
      <c r="C33" s="15"/>
      <c r="D33" s="7">
        <f>D20+SUM(D13:D16)</f>
        <v>0</v>
      </c>
    </row>
    <row r="34" spans="1:4" x14ac:dyDescent="0.3">
      <c r="A34" s="1" t="s">
        <v>13</v>
      </c>
      <c r="B34" s="7">
        <f>B23</f>
        <v>577.15600000000006</v>
      </c>
      <c r="C34" s="15"/>
      <c r="D34" s="7">
        <f>D23</f>
        <v>0</v>
      </c>
    </row>
    <row r="35" spans="1:4" x14ac:dyDescent="0.3">
      <c r="A35" s="1" t="s">
        <v>5</v>
      </c>
      <c r="B35" s="7">
        <f>B33-B34</f>
        <v>52517.516727272719</v>
      </c>
      <c r="C35" s="15"/>
      <c r="D35" s="7">
        <f>D33-D34</f>
        <v>0</v>
      </c>
    </row>
    <row r="36" spans="1:4" x14ac:dyDescent="0.3">
      <c r="A36" s="55" t="s">
        <v>9</v>
      </c>
      <c r="B36" s="61">
        <f>B35+B24</f>
        <v>58304.139999999992</v>
      </c>
      <c r="C36" s="16"/>
      <c r="D36" s="61">
        <f>D35+D24</f>
        <v>0</v>
      </c>
    </row>
    <row r="37" spans="1:4" x14ac:dyDescent="0.3">
      <c r="A37" s="5"/>
      <c r="B37" s="5"/>
      <c r="C37" s="5"/>
      <c r="D37" s="98"/>
    </row>
    <row r="38" spans="1:4" x14ac:dyDescent="0.3">
      <c r="A38" s="6"/>
      <c r="B38" s="6"/>
      <c r="C38" s="5"/>
    </row>
    <row r="39" spans="1:4" ht="60.75" customHeight="1" x14ac:dyDescent="0.3">
      <c r="A39" s="49" t="s">
        <v>3</v>
      </c>
      <c r="B39" s="50"/>
      <c r="C39" s="50"/>
      <c r="D39" s="51"/>
    </row>
    <row r="40" spans="1:4" ht="35.25" customHeight="1" x14ac:dyDescent="0.3">
      <c r="A40" s="22" t="s">
        <v>16</v>
      </c>
      <c r="B40" s="23"/>
      <c r="C40" s="23"/>
      <c r="D40" s="24"/>
    </row>
    <row r="41" spans="1:4" x14ac:dyDescent="0.3">
      <c r="A41" s="28"/>
      <c r="B41" s="29"/>
      <c r="C41" s="29"/>
      <c r="D41" s="30"/>
    </row>
    <row r="42" spans="1:4" x14ac:dyDescent="0.3">
      <c r="A42" s="19"/>
      <c r="B42" s="19"/>
      <c r="C42" s="19"/>
      <c r="D42" s="19"/>
    </row>
    <row r="43" spans="1:4" x14ac:dyDescent="0.3">
      <c r="A43" s="22" t="s">
        <v>17</v>
      </c>
      <c r="B43" s="23"/>
      <c r="C43" s="23"/>
      <c r="D43" s="24"/>
    </row>
    <row r="44" spans="1:4" ht="15" customHeight="1" x14ac:dyDescent="0.3">
      <c r="A44" s="25"/>
      <c r="B44" s="26"/>
      <c r="C44" s="26"/>
      <c r="D44" s="27"/>
    </row>
    <row r="45" spans="1:4" ht="15" customHeight="1" x14ac:dyDescent="0.3">
      <c r="A45" s="28"/>
      <c r="B45" s="29"/>
      <c r="C45" s="29"/>
      <c r="D45" s="30"/>
    </row>
    <row r="46" spans="1:4" x14ac:dyDescent="0.3">
      <c r="A46" s="99"/>
      <c r="B46" s="100"/>
      <c r="C46" s="101"/>
      <c r="D46" s="100"/>
    </row>
  </sheetData>
  <sheetProtection algorithmName="SHA-512" hashValue="hv8DWeAuAtd4Lt8xtvF0bihrhD7gBa2v9ynIBqTNUW6cUhM7FimMnscZj9fWZSYAHkZbEJF/2Aqnn2mpJlkbfQ==" saltValue="0cB6QhRtnTJeP0JEVxAVUQ==" spinCount="100000" sheet="1" objects="1" scenarios="1"/>
  <mergeCells count="11">
    <mergeCell ref="A4:D4"/>
    <mergeCell ref="A5:D5"/>
    <mergeCell ref="A6:D6"/>
    <mergeCell ref="A39:D39"/>
    <mergeCell ref="A43:D45"/>
    <mergeCell ref="A7:B8"/>
    <mergeCell ref="D7:D8"/>
    <mergeCell ref="D30:D31"/>
    <mergeCell ref="A30:A31"/>
    <mergeCell ref="B30:B31"/>
    <mergeCell ref="A40:D4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4C45-5FE7-41F4-9988-2EDAE22BE041}">
  <dimension ref="A1:J28"/>
  <sheetViews>
    <sheetView workbookViewId="0">
      <selection activeCell="L41" sqref="L41"/>
    </sheetView>
  </sheetViews>
  <sheetFormatPr defaultRowHeight="14.4" x14ac:dyDescent="0.3"/>
  <cols>
    <col min="1" max="1" width="23" bestFit="1" customWidth="1"/>
    <col min="2" max="2" width="11.109375" bestFit="1" customWidth="1"/>
    <col min="3" max="3" width="14.88671875" bestFit="1" customWidth="1"/>
    <col min="4" max="4" width="11.109375" bestFit="1" customWidth="1"/>
    <col min="6" max="6" width="17.33203125" bestFit="1" customWidth="1"/>
    <col min="7" max="7" width="11.109375" bestFit="1" customWidth="1"/>
    <col min="8" max="8" width="6" bestFit="1" customWidth="1"/>
    <col min="9" max="9" width="7.21875" bestFit="1" customWidth="1"/>
  </cols>
  <sheetData>
    <row r="1" spans="1:10" x14ac:dyDescent="0.3">
      <c r="A1" t="s">
        <v>32</v>
      </c>
      <c r="B1" s="76">
        <v>56789.35</v>
      </c>
      <c r="F1" t="s">
        <v>46</v>
      </c>
      <c r="G1" s="70">
        <v>430000</v>
      </c>
    </row>
    <row r="2" spans="1:10" x14ac:dyDescent="0.3">
      <c r="A2" t="s">
        <v>33</v>
      </c>
      <c r="B2" s="76">
        <v>1514.79</v>
      </c>
      <c r="F2" t="s">
        <v>47</v>
      </c>
      <c r="G2" s="70">
        <v>76459.960000000006</v>
      </c>
    </row>
    <row r="3" spans="1:10" x14ac:dyDescent="0.3">
      <c r="A3" t="s">
        <v>5</v>
      </c>
      <c r="B3" s="76">
        <f>SUM(B1:B2)</f>
        <v>58304.14</v>
      </c>
      <c r="F3" t="s">
        <v>48</v>
      </c>
      <c r="G3" s="70">
        <v>1000</v>
      </c>
    </row>
    <row r="4" spans="1:10" x14ac:dyDescent="0.3">
      <c r="A4" t="s">
        <v>34</v>
      </c>
      <c r="B4" s="66">
        <v>1000</v>
      </c>
      <c r="F4" s="69" t="s">
        <v>5</v>
      </c>
      <c r="G4" s="71">
        <f>G1-G2-G3</f>
        <v>352540.04</v>
      </c>
    </row>
    <row r="5" spans="1:10" x14ac:dyDescent="0.3">
      <c r="A5" t="s">
        <v>5</v>
      </c>
      <c r="B5" s="66">
        <f>B3-B4</f>
        <v>57304.14</v>
      </c>
      <c r="F5" s="10" t="s">
        <v>49</v>
      </c>
      <c r="G5" s="70">
        <f>G4/1.1</f>
        <v>320490.94545454544</v>
      </c>
    </row>
    <row r="6" spans="1:10" x14ac:dyDescent="0.3">
      <c r="A6" t="s">
        <v>35</v>
      </c>
      <c r="B6" s="66">
        <f>B5/1.1</f>
        <v>52094.672727272722</v>
      </c>
      <c r="F6" s="10" t="s">
        <v>45</v>
      </c>
      <c r="G6" s="70">
        <f>G5*0.1</f>
        <v>32049.094545454544</v>
      </c>
      <c r="H6">
        <v>32140</v>
      </c>
      <c r="I6" s="73">
        <f>G6-H6</f>
        <v>-90.90545454545645</v>
      </c>
    </row>
    <row r="7" spans="1:10" x14ac:dyDescent="0.3">
      <c r="A7" t="s">
        <v>36</v>
      </c>
      <c r="B7" s="66">
        <f>+B6*0.1</f>
        <v>5209.4672727272728</v>
      </c>
      <c r="F7" s="10" t="s">
        <v>50</v>
      </c>
      <c r="G7" s="70">
        <f>+G2+G3</f>
        <v>77459.960000000006</v>
      </c>
    </row>
    <row r="8" spans="1:10" x14ac:dyDescent="0.3">
      <c r="B8" s="66"/>
      <c r="F8" s="10" t="s">
        <v>5</v>
      </c>
      <c r="G8" s="70">
        <f>G5+G6+G7</f>
        <v>430000</v>
      </c>
    </row>
    <row r="9" spans="1:10" x14ac:dyDescent="0.3">
      <c r="A9" s="21" t="s">
        <v>37</v>
      </c>
      <c r="B9" s="77">
        <v>5771.56</v>
      </c>
      <c r="C9" s="21"/>
      <c r="D9" s="75">
        <v>64652.86</v>
      </c>
    </row>
    <row r="10" spans="1:10" x14ac:dyDescent="0.3">
      <c r="A10" s="21" t="s">
        <v>38</v>
      </c>
      <c r="B10" s="77">
        <f>B9*0.1</f>
        <v>577.15600000000006</v>
      </c>
      <c r="C10" s="64" t="s">
        <v>44</v>
      </c>
      <c r="D10">
        <v>1000</v>
      </c>
    </row>
    <row r="11" spans="1:10" x14ac:dyDescent="0.3">
      <c r="B11" s="66"/>
      <c r="D11" s="65">
        <f>D9-D10</f>
        <v>63652.86</v>
      </c>
    </row>
    <row r="12" spans="1:10" x14ac:dyDescent="0.3">
      <c r="A12" s="21"/>
      <c r="B12" s="67"/>
      <c r="C12" s="64" t="s">
        <v>35</v>
      </c>
      <c r="D12" s="80">
        <f>D11/1.1</f>
        <v>57866.236363636359</v>
      </c>
      <c r="E12" s="21"/>
      <c r="F12" s="21"/>
      <c r="G12" s="21"/>
      <c r="H12" s="21"/>
      <c r="I12" s="21"/>
      <c r="J12" s="21"/>
    </row>
    <row r="13" spans="1:10" x14ac:dyDescent="0.3">
      <c r="A13" t="s">
        <v>39</v>
      </c>
      <c r="B13" s="79">
        <f>B6+B9</f>
        <v>57866.23272727272</v>
      </c>
      <c r="C13" t="s">
        <v>45</v>
      </c>
      <c r="D13" s="81">
        <f>D12*0.1</f>
        <v>5786.6236363636363</v>
      </c>
      <c r="E13" s="21"/>
      <c r="F13" s="21"/>
      <c r="G13" s="21"/>
      <c r="H13" s="21"/>
      <c r="I13" s="21"/>
      <c r="J13" s="21"/>
    </row>
    <row r="14" spans="1:10" x14ac:dyDescent="0.3">
      <c r="A14" s="21" t="s">
        <v>36</v>
      </c>
      <c r="B14" s="79">
        <f>B7+B10</f>
        <v>5786.6232727272727</v>
      </c>
      <c r="D14" s="82">
        <f>D21</f>
        <v>5300.36</v>
      </c>
    </row>
    <row r="15" spans="1:10" x14ac:dyDescent="0.3">
      <c r="A15" s="21"/>
      <c r="B15" s="66"/>
      <c r="D15" s="63">
        <f>D14-D13</f>
        <v>-486.26363636363658</v>
      </c>
    </row>
    <row r="18" spans="1:4" x14ac:dyDescent="0.3">
      <c r="A18" t="s">
        <v>40</v>
      </c>
      <c r="B18" s="66"/>
    </row>
    <row r="19" spans="1:4" x14ac:dyDescent="0.3">
      <c r="A19" t="s">
        <v>32</v>
      </c>
      <c r="B19" s="76">
        <v>56789.35</v>
      </c>
    </row>
    <row r="20" spans="1:4" x14ac:dyDescent="0.3">
      <c r="A20" t="s">
        <v>33</v>
      </c>
      <c r="B20" s="76">
        <v>1514.79</v>
      </c>
      <c r="D20" s="59"/>
    </row>
    <row r="21" spans="1:4" x14ac:dyDescent="0.3">
      <c r="A21" t="s">
        <v>5</v>
      </c>
      <c r="B21" s="76">
        <f>SUM(B19:B20)</f>
        <v>58304.14</v>
      </c>
      <c r="C21" t="s">
        <v>41</v>
      </c>
      <c r="D21" s="83">
        <v>5300.36</v>
      </c>
    </row>
    <row r="22" spans="1:4" x14ac:dyDescent="0.3">
      <c r="A22" s="21" t="s">
        <v>37</v>
      </c>
      <c r="B22" s="77">
        <v>5771.56</v>
      </c>
      <c r="C22" t="s">
        <v>51</v>
      </c>
      <c r="D22" s="79">
        <f>D21+B23</f>
        <v>5877.5159999999996</v>
      </c>
    </row>
    <row r="23" spans="1:4" x14ac:dyDescent="0.3">
      <c r="A23" s="21" t="s">
        <v>38</v>
      </c>
      <c r="B23" s="77">
        <f>B22*0.1</f>
        <v>577.15600000000006</v>
      </c>
      <c r="C23" t="s">
        <v>42</v>
      </c>
      <c r="D23" s="79">
        <f>B14</f>
        <v>5786.6232727272727</v>
      </c>
    </row>
    <row r="24" spans="1:4" x14ac:dyDescent="0.3">
      <c r="B24" s="74">
        <f>SUM(B21:B23)</f>
        <v>64652.856</v>
      </c>
      <c r="C24" t="s">
        <v>43</v>
      </c>
      <c r="D24" s="72">
        <f>D23-D22</f>
        <v>-90.892727272726916</v>
      </c>
    </row>
    <row r="25" spans="1:4" x14ac:dyDescent="0.3">
      <c r="B25" s="78">
        <f>B9</f>
        <v>5771.56</v>
      </c>
    </row>
    <row r="26" spans="1:4" x14ac:dyDescent="0.3">
      <c r="B26" s="78">
        <f>B10</f>
        <v>577.15600000000006</v>
      </c>
      <c r="D26" s="68">
        <f>D15+D24</f>
        <v>-577.15636363636349</v>
      </c>
    </row>
    <row r="27" spans="1:4" x14ac:dyDescent="0.3">
      <c r="B27" s="76">
        <f>B2</f>
        <v>1514.79</v>
      </c>
    </row>
    <row r="28" spans="1:4" x14ac:dyDescent="0.3">
      <c r="B28" s="76">
        <f>B24-SUM(B25:B27)</f>
        <v>56789.35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Phi-Nguyan</dc:creator>
  <cp:lastModifiedBy>Linda Phi-Nguyen</cp:lastModifiedBy>
  <dcterms:created xsi:type="dcterms:W3CDTF">2021-01-26T20:40:26Z</dcterms:created>
  <dcterms:modified xsi:type="dcterms:W3CDTF">2021-09-10T01:36:01Z</dcterms:modified>
</cp:coreProperties>
</file>